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681" activeTab="1"/>
  </bookViews>
  <sheets>
    <sheet name="Τιμές αγωγών" sheetId="1" r:id="rId1"/>
    <sheet name="Πίνακας Regression" sheetId="2" r:id="rId2"/>
  </sheets>
  <definedNames>
    <definedName name="_xlnm.Print_Area" localSheetId="1">'Πίνακας Regression'!#REF!</definedName>
    <definedName name="_xlnm.Print_Area" localSheetId="0">'Τιμές αγωγών'!#REF!</definedName>
  </definedNames>
  <calcPr fullCalcOnLoad="1"/>
</workbook>
</file>

<file path=xl/sharedStrings.xml><?xml version="1.0" encoding="utf-8"?>
<sst xmlns="http://schemas.openxmlformats.org/spreadsheetml/2006/main" count="38" uniqueCount="27">
  <si>
    <t>-</t>
  </si>
  <si>
    <t>α/α</t>
  </si>
  <si>
    <t>Σωλήνες Πολυαιθυλενίου από PE 2ης Γενιάς (PN10) κατά DIN 8074/8075</t>
  </si>
  <si>
    <t>Διάμετροι</t>
  </si>
  <si>
    <t xml:space="preserve">Ονομαστική  Ø </t>
  </si>
  <si>
    <t>Εσωτερική (mm)</t>
  </si>
  <si>
    <t xml:space="preserve">Εσωτερική (m) </t>
  </si>
  <si>
    <t>Τιμές</t>
  </si>
  <si>
    <t>Εμπορίου (€/m)</t>
  </si>
  <si>
    <t>ΦΕΚ440Β/ 5-4-2005 (€/m)</t>
  </si>
  <si>
    <t>x</t>
  </si>
  <si>
    <t>y</t>
  </si>
  <si>
    <t>D</t>
  </si>
  <si>
    <t>δ</t>
  </si>
  <si>
    <t>logD</t>
  </si>
  <si>
    <t>logδ</t>
  </si>
  <si>
    <t>Μέσος όρος</t>
  </si>
  <si>
    <t>xy</t>
  </si>
  <si>
    <t>n=</t>
  </si>
  <si>
    <r>
      <t>x</t>
    </r>
    <r>
      <rPr>
        <vertAlign val="superscript"/>
        <sz val="10"/>
        <rFont val="Arial"/>
        <family val="2"/>
      </rPr>
      <t>2</t>
    </r>
  </si>
  <si>
    <r>
      <t>b</t>
    </r>
    <r>
      <rPr>
        <vertAlign val="subscript"/>
        <sz val="10"/>
        <rFont val="Arial"/>
        <family val="2"/>
      </rPr>
      <t>est</t>
    </r>
    <r>
      <rPr>
        <sz val="10"/>
        <rFont val="Arial"/>
        <family val="0"/>
      </rPr>
      <t>=</t>
    </r>
  </si>
  <si>
    <r>
      <t>v=b</t>
    </r>
    <r>
      <rPr>
        <vertAlign val="subscript"/>
        <sz val="10"/>
        <rFont val="Arial"/>
        <family val="2"/>
      </rPr>
      <t>est</t>
    </r>
    <r>
      <rPr>
        <sz val="10"/>
        <rFont val="Arial"/>
        <family val="0"/>
      </rPr>
      <t>=</t>
    </r>
  </si>
  <si>
    <r>
      <t>δ = Α D</t>
    </r>
    <r>
      <rPr>
        <vertAlign val="superscript"/>
        <sz val="10"/>
        <rFont val="Arial"/>
        <family val="2"/>
      </rPr>
      <t>ν</t>
    </r>
  </si>
  <si>
    <t>Άθροισμα</t>
  </si>
  <si>
    <t>y = α + b x</t>
  </si>
  <si>
    <r>
      <t>α</t>
    </r>
    <r>
      <rPr>
        <vertAlign val="subscript"/>
        <sz val="10"/>
        <rFont val="Arial"/>
        <family val="2"/>
      </rPr>
      <t>est</t>
    </r>
    <r>
      <rPr>
        <sz val="10"/>
        <rFont val="Arial"/>
        <family val="0"/>
      </rPr>
      <t>=</t>
    </r>
  </si>
  <si>
    <r>
      <t>A=10</t>
    </r>
    <r>
      <rPr>
        <vertAlign val="superscript"/>
        <sz val="10"/>
        <rFont val="Arial"/>
        <family val="2"/>
      </rPr>
      <t>αest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</si>
</sst>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0.0000000000000000000"/>
    <numFmt numFmtId="188" formatCode="0.00000000000000000000"/>
    <numFmt numFmtId="189" formatCode="0.000000000000000000000"/>
    <numFmt numFmtId="190" formatCode="0.0000000000000000000000"/>
    <numFmt numFmtId="191" formatCode="0.00000000000000000000000"/>
    <numFmt numFmtId="192" formatCode="0.000000000000000000000000"/>
    <numFmt numFmtId="193" formatCode="0.0000000000000000000000000"/>
    <numFmt numFmtId="194" formatCode="0.0000"/>
    <numFmt numFmtId="195" formatCode="#,##0.0\ "/>
    <numFmt numFmtId="196" formatCode="[$-408]dddd\,\ d\ mmmm\ yyyy"/>
    <numFmt numFmtId="197" formatCode="#,##0.000"/>
    <numFmt numFmtId="198" formatCode="#,##0.0000"/>
    <numFmt numFmtId="199" formatCode="0.000"/>
    <numFmt numFmtId="200" formatCode="#,##0.00_ ;\-#,##0.00\ "/>
    <numFmt numFmtId="201" formatCode="0.0E+00"/>
    <numFmt numFmtId="202" formatCode="0E+00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color indexed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vertAlign val="subscript"/>
      <sz val="10"/>
      <name val="Arial"/>
      <family val="2"/>
    </font>
    <font>
      <b/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right" vertical="center"/>
      <protection/>
    </xf>
    <xf numFmtId="4" fontId="0" fillId="0" borderId="1" xfId="0" applyNumberForma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right" vertical="center"/>
      <protection/>
    </xf>
    <xf numFmtId="198" fontId="0" fillId="0" borderId="1" xfId="0" applyNumberFormat="1" applyBorder="1" applyAlignment="1" applyProtection="1">
      <alignment horizontal="right" vertical="center"/>
      <protection/>
    </xf>
    <xf numFmtId="44" fontId="0" fillId="0" borderId="1" xfId="0" applyNumberFormat="1" applyBorder="1" applyAlignment="1" applyProtection="1">
      <alignment horizontal="right" vertical="center"/>
      <protection/>
    </xf>
    <xf numFmtId="44" fontId="0" fillId="0" borderId="1" xfId="0" applyNumberFormat="1" applyFont="1" applyBorder="1" applyAlignment="1" applyProtection="1">
      <alignment horizontal="right" vertical="center"/>
      <protection/>
    </xf>
    <xf numFmtId="44" fontId="3" fillId="0" borderId="1" xfId="0" applyNumberFormat="1" applyFont="1" applyBorder="1" applyAlignment="1" applyProtection="1">
      <alignment horizontal="right" vertical="center"/>
      <protection/>
    </xf>
    <xf numFmtId="4" fontId="0" fillId="0" borderId="2" xfId="0" applyNumberFormat="1" applyBorder="1" applyAlignment="1" applyProtection="1">
      <alignment horizontal="right" vertical="center"/>
      <protection/>
    </xf>
    <xf numFmtId="4" fontId="0" fillId="0" borderId="2" xfId="0" applyNumberFormat="1" applyFont="1" applyBorder="1" applyAlignment="1" applyProtection="1">
      <alignment horizontal="right" vertical="center"/>
      <protection/>
    </xf>
    <xf numFmtId="44" fontId="0" fillId="0" borderId="3" xfId="0" applyNumberFormat="1" applyBorder="1" applyAlignment="1" applyProtection="1">
      <alignment horizontal="right" vertical="center"/>
      <protection/>
    </xf>
    <xf numFmtId="198" fontId="0" fillId="0" borderId="4" xfId="0" applyNumberFormat="1" applyBorder="1" applyAlignment="1" applyProtection="1">
      <alignment horizontal="right" vertical="center"/>
      <protection/>
    </xf>
    <xf numFmtId="44" fontId="0" fillId="0" borderId="4" xfId="0" applyNumberFormat="1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right" vertical="center"/>
      <protection/>
    </xf>
    <xf numFmtId="4" fontId="0" fillId="0" borderId="5" xfId="0" applyNumberFormat="1" applyBorder="1" applyAlignment="1" applyProtection="1">
      <alignment horizontal="right" vertical="center"/>
      <protection/>
    </xf>
    <xf numFmtId="198" fontId="0" fillId="0" borderId="5" xfId="0" applyNumberFormat="1" applyBorder="1" applyAlignment="1" applyProtection="1">
      <alignment horizontal="right" vertical="center"/>
      <protection/>
    </xf>
    <xf numFmtId="44" fontId="0" fillId="0" borderId="5" xfId="0" applyNumberForma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right" wrapText="1"/>
      <protection/>
    </xf>
    <xf numFmtId="4" fontId="0" fillId="0" borderId="6" xfId="0" applyNumberFormat="1" applyBorder="1" applyAlignment="1" applyProtection="1">
      <alignment horizontal="right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right" vertical="center"/>
      <protection/>
    </xf>
    <xf numFmtId="4" fontId="0" fillId="0" borderId="7" xfId="0" applyNumberFormat="1" applyBorder="1" applyAlignment="1" applyProtection="1">
      <alignment horizontal="right" vertical="center"/>
      <protection/>
    </xf>
    <xf numFmtId="44" fontId="0" fillId="0" borderId="8" xfId="0" applyNumberForma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 wrapText="1"/>
      <protection/>
    </xf>
    <xf numFmtId="198" fontId="0" fillId="0" borderId="1" xfId="0" applyNumberFormat="1" applyFont="1" applyBorder="1" applyAlignment="1" applyProtection="1">
      <alignment vertical="center"/>
      <protection/>
    </xf>
    <xf numFmtId="200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98" fontId="0" fillId="0" borderId="5" xfId="0" applyNumberFormat="1" applyFont="1" applyBorder="1" applyAlignment="1" applyProtection="1">
      <alignment vertical="center"/>
      <protection/>
    </xf>
    <xf numFmtId="200" fontId="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98" fontId="0" fillId="0" borderId="6" xfId="0" applyNumberFormat="1" applyFont="1" applyBorder="1" applyAlignment="1" applyProtection="1">
      <alignment vertical="center"/>
      <protection/>
    </xf>
    <xf numFmtId="200" fontId="0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173" fontId="0" fillId="0" borderId="1" xfId="0" applyNumberFormat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vertical="center"/>
      <protection/>
    </xf>
    <xf numFmtId="173" fontId="0" fillId="0" borderId="1" xfId="0" applyNumberFormat="1" applyBorder="1" applyAlignment="1" applyProtection="1">
      <alignment vertical="center"/>
      <protection/>
    </xf>
    <xf numFmtId="173" fontId="0" fillId="0" borderId="5" xfId="0" applyNumberFormat="1" applyBorder="1" applyAlignment="1" applyProtection="1">
      <alignment vertical="center"/>
      <protection/>
    </xf>
    <xf numFmtId="198" fontId="6" fillId="0" borderId="9" xfId="0" applyNumberFormat="1" applyFont="1" applyBorder="1" applyAlignment="1" applyProtection="1">
      <alignment horizontal="right" vertical="center"/>
      <protection/>
    </xf>
    <xf numFmtId="44" fontId="6" fillId="0" borderId="10" xfId="0" applyNumberFormat="1" applyFont="1" applyBorder="1" applyAlignment="1" applyProtection="1">
      <alignment horizontal="right" vertical="center"/>
      <protection/>
    </xf>
    <xf numFmtId="198" fontId="6" fillId="0" borderId="11" xfId="0" applyNumberFormat="1" applyFont="1" applyBorder="1" applyAlignment="1" applyProtection="1">
      <alignment horizontal="right" vertical="center"/>
      <protection/>
    </xf>
    <xf numFmtId="44" fontId="6" fillId="0" borderId="12" xfId="0" applyNumberFormat="1" applyFont="1" applyBorder="1" applyAlignment="1" applyProtection="1">
      <alignment horizontal="right" vertical="center"/>
      <protection/>
    </xf>
    <xf numFmtId="44" fontId="9" fillId="0" borderId="12" xfId="0" applyNumberFormat="1" applyFont="1" applyBorder="1" applyAlignment="1" applyProtection="1">
      <alignment horizontal="right" vertical="center"/>
      <protection/>
    </xf>
    <xf numFmtId="198" fontId="6" fillId="0" borderId="13" xfId="0" applyNumberFormat="1" applyFont="1" applyBorder="1" applyAlignment="1" applyProtection="1">
      <alignment horizontal="right" vertical="center"/>
      <protection/>
    </xf>
    <xf numFmtId="44" fontId="6" fillId="0" borderId="14" xfId="0" applyNumberFormat="1" applyFont="1" applyBorder="1" applyAlignment="1" applyProtection="1">
      <alignment horizontal="right" vertical="center"/>
      <protection/>
    </xf>
    <xf numFmtId="198" fontId="0" fillId="0" borderId="15" xfId="0" applyNumberFormat="1" applyBorder="1" applyAlignment="1" applyProtection="1">
      <alignment horizontal="right" vertical="center"/>
      <protection/>
    </xf>
    <xf numFmtId="198" fontId="0" fillId="0" borderId="6" xfId="0" applyNumberFormat="1" applyBorder="1" applyAlignment="1" applyProtection="1">
      <alignment horizontal="right" vertical="center"/>
      <protection/>
    </xf>
    <xf numFmtId="44" fontId="0" fillId="0" borderId="15" xfId="0" applyNumberFormat="1" applyFont="1" applyBorder="1" applyAlignment="1" applyProtection="1">
      <alignment horizontal="right" vertical="center"/>
      <protection/>
    </xf>
    <xf numFmtId="44" fontId="0" fillId="0" borderId="6" xfId="0" applyNumberFormat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4" fontId="0" fillId="0" borderId="2" xfId="0" applyNumberFormat="1" applyBorder="1" applyAlignment="1" applyProtection="1">
      <alignment horizontal="center" vertical="center"/>
      <protection/>
    </xf>
    <xf numFmtId="4" fontId="0" fillId="0" borderId="3" xfId="0" applyNumberForma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δ = 755,91916 D 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1,87538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0,9946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'Τιμές αγωγών'!$D$14:$D$29</c:f>
              <c:numCache/>
            </c:numRef>
          </c:xVal>
          <c:yVal>
            <c:numRef>
              <c:f>'Τιμές αγωγών'!$E$14:$E$29</c:f>
              <c:numCache/>
            </c:numRef>
          </c:yVal>
          <c:smooth val="0"/>
        </c:ser>
        <c:axId val="9634548"/>
        <c:axId val="19602069"/>
      </c:scatterChart>
      <c:val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Εσωτερική διάμετρος D(m) 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(από Ø110-Ø630)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19602069"/>
        <c:crosses val="autoZero"/>
        <c:crossBetween val="midCat"/>
        <c:dispUnits/>
      </c:valAx>
      <c:valAx>
        <c:axId val="196020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Δαπάνη δ(€/m)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;\-#,##0.00\ " sourceLinked="0"/>
        <c:majorTickMark val="in"/>
        <c:minorTickMark val="in"/>
        <c:tickLblPos val="nextTo"/>
        <c:crossAx val="9634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0</xdr:rowOff>
    </xdr:from>
    <xdr:to>
      <xdr:col>15</xdr:col>
      <xdr:colOff>600075</xdr:colOff>
      <xdr:row>23</xdr:row>
      <xdr:rowOff>66675</xdr:rowOff>
    </xdr:to>
    <xdr:graphicFrame>
      <xdr:nvGraphicFramePr>
        <xdr:cNvPr id="1" name="Chart 2"/>
        <xdr:cNvGraphicFramePr/>
      </xdr:nvGraphicFramePr>
      <xdr:xfrm>
        <a:off x="3876675" y="361950"/>
        <a:ext cx="5895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selection activeCell="A14" sqref="A14"/>
    </sheetView>
  </sheetViews>
  <sheetFormatPr defaultColWidth="9.140625" defaultRowHeight="12.75"/>
  <cols>
    <col min="1" max="1" width="5.7109375" style="6" customWidth="1"/>
    <col min="2" max="2" width="10.57421875" style="3" bestFit="1" customWidth="1"/>
    <col min="3" max="3" width="9.7109375" style="3" bestFit="1" customWidth="1"/>
    <col min="4" max="4" width="9.7109375" style="4" bestFit="1" customWidth="1"/>
    <col min="5" max="5" width="10.28125" style="4" bestFit="1" customWidth="1"/>
    <col min="6" max="6" width="9.28125" style="4" bestFit="1" customWidth="1"/>
    <col min="7" max="16384" width="9.140625" style="1" customWidth="1"/>
  </cols>
  <sheetData>
    <row r="1" spans="1:16" ht="15.7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3" spans="2:6" ht="12.75">
      <c r="B3" s="60" t="s">
        <v>3</v>
      </c>
      <c r="C3" s="61"/>
      <c r="D3" s="62"/>
      <c r="E3" s="63" t="s">
        <v>7</v>
      </c>
      <c r="F3" s="64"/>
    </row>
    <row r="4" spans="1:6" s="5" customFormat="1" ht="40.5" customHeight="1" thickBot="1">
      <c r="A4" s="26" t="s">
        <v>1</v>
      </c>
      <c r="B4" s="27" t="s">
        <v>4</v>
      </c>
      <c r="C4" s="28" t="s">
        <v>5</v>
      </c>
      <c r="D4" s="28" t="s">
        <v>6</v>
      </c>
      <c r="E4" s="28" t="s">
        <v>9</v>
      </c>
      <c r="F4" s="28" t="s">
        <v>8</v>
      </c>
    </row>
    <row r="5" spans="1:6" ht="13.5" thickTop="1">
      <c r="A5" s="21">
        <v>1</v>
      </c>
      <c r="B5" s="22">
        <v>16</v>
      </c>
      <c r="C5" s="23">
        <v>12.4</v>
      </c>
      <c r="D5" s="24">
        <f>C5/1000</f>
        <v>0.0124</v>
      </c>
      <c r="E5" s="25" t="s">
        <v>0</v>
      </c>
      <c r="F5" s="25">
        <v>0.25</v>
      </c>
    </row>
    <row r="6" spans="1:6" ht="12.75">
      <c r="A6" s="8">
        <v>2</v>
      </c>
      <c r="B6" s="9">
        <v>20</v>
      </c>
      <c r="C6" s="10">
        <v>16.2</v>
      </c>
      <c r="D6" s="12">
        <f aca="true" t="shared" si="0" ref="D6:D29">C6/1000</f>
        <v>0.0162</v>
      </c>
      <c r="E6" s="13" t="s">
        <v>0</v>
      </c>
      <c r="F6" s="13">
        <v>0.35</v>
      </c>
    </row>
    <row r="7" spans="1:6" ht="12.75">
      <c r="A7" s="8">
        <v>3</v>
      </c>
      <c r="B7" s="9">
        <v>25</v>
      </c>
      <c r="C7" s="10">
        <v>20.4</v>
      </c>
      <c r="D7" s="12">
        <f t="shared" si="0"/>
        <v>0.020399999999999998</v>
      </c>
      <c r="E7" s="13" t="s">
        <v>0</v>
      </c>
      <c r="F7" s="13">
        <v>0.54</v>
      </c>
    </row>
    <row r="8" spans="1:6" ht="12.75">
      <c r="A8" s="8">
        <v>4</v>
      </c>
      <c r="B8" s="9">
        <v>32</v>
      </c>
      <c r="C8" s="10">
        <v>26</v>
      </c>
      <c r="D8" s="12">
        <f t="shared" si="0"/>
        <v>0.026</v>
      </c>
      <c r="E8" s="13">
        <v>2.5</v>
      </c>
      <c r="F8" s="13">
        <v>0.76</v>
      </c>
    </row>
    <row r="9" spans="1:6" ht="12.75">
      <c r="A9" s="8">
        <v>5</v>
      </c>
      <c r="B9" s="9">
        <v>40</v>
      </c>
      <c r="C9" s="10">
        <v>32.6</v>
      </c>
      <c r="D9" s="12">
        <f t="shared" si="0"/>
        <v>0.032600000000000004</v>
      </c>
      <c r="E9" s="13">
        <v>3</v>
      </c>
      <c r="F9" s="13">
        <v>1.18</v>
      </c>
    </row>
    <row r="10" spans="1:6" ht="12.75">
      <c r="A10" s="8">
        <v>6</v>
      </c>
      <c r="B10" s="9">
        <v>50</v>
      </c>
      <c r="C10" s="10">
        <v>40.8</v>
      </c>
      <c r="D10" s="12">
        <f t="shared" si="0"/>
        <v>0.040799999999999996</v>
      </c>
      <c r="E10" s="13">
        <v>3.5</v>
      </c>
      <c r="F10" s="13">
        <v>1.81</v>
      </c>
    </row>
    <row r="11" spans="1:6" ht="12.75">
      <c r="A11" s="8">
        <v>7</v>
      </c>
      <c r="B11" s="9">
        <v>63</v>
      </c>
      <c r="C11" s="10">
        <v>51.4</v>
      </c>
      <c r="D11" s="12">
        <f t="shared" si="0"/>
        <v>0.0514</v>
      </c>
      <c r="E11" s="13">
        <v>4.5</v>
      </c>
      <c r="F11" s="13">
        <v>2.86</v>
      </c>
    </row>
    <row r="12" spans="1:6" ht="12.75">
      <c r="A12" s="8">
        <v>8</v>
      </c>
      <c r="B12" s="9">
        <v>75</v>
      </c>
      <c r="C12" s="10">
        <v>61.2</v>
      </c>
      <c r="D12" s="19">
        <f t="shared" si="0"/>
        <v>0.061200000000000004</v>
      </c>
      <c r="E12" s="20">
        <v>5.1</v>
      </c>
      <c r="F12" s="13">
        <v>4.04</v>
      </c>
    </row>
    <row r="13" spans="1:6" ht="13.5" thickBot="1">
      <c r="A13" s="8">
        <v>9</v>
      </c>
      <c r="B13" s="9">
        <v>90</v>
      </c>
      <c r="C13" s="16">
        <v>73.6</v>
      </c>
      <c r="D13" s="19">
        <f t="shared" si="0"/>
        <v>0.0736</v>
      </c>
      <c r="E13" s="20">
        <v>7</v>
      </c>
      <c r="F13" s="18">
        <v>5.76</v>
      </c>
    </row>
    <row r="14" spans="1:6" s="2" customFormat="1" ht="12.75">
      <c r="A14" s="8">
        <v>10</v>
      </c>
      <c r="B14" s="11">
        <v>110</v>
      </c>
      <c r="C14" s="17">
        <v>90</v>
      </c>
      <c r="D14" s="49">
        <f t="shared" si="0"/>
        <v>0.09</v>
      </c>
      <c r="E14" s="50">
        <v>9.5</v>
      </c>
      <c r="F14" s="18">
        <v>8.55</v>
      </c>
    </row>
    <row r="15" spans="1:6" s="2" customFormat="1" ht="12.75">
      <c r="A15" s="8">
        <v>11</v>
      </c>
      <c r="B15" s="11">
        <v>125</v>
      </c>
      <c r="C15" s="17">
        <v>102.2</v>
      </c>
      <c r="D15" s="51">
        <f t="shared" si="0"/>
        <v>0.1022</v>
      </c>
      <c r="E15" s="52">
        <v>11</v>
      </c>
      <c r="F15" s="18">
        <v>11.09</v>
      </c>
    </row>
    <row r="16" spans="1:6" ht="12.75">
      <c r="A16" s="8">
        <v>12</v>
      </c>
      <c r="B16" s="9">
        <v>140</v>
      </c>
      <c r="C16" s="16">
        <v>114.4</v>
      </c>
      <c r="D16" s="51">
        <f t="shared" si="0"/>
        <v>0.1144</v>
      </c>
      <c r="E16" s="52">
        <v>14</v>
      </c>
      <c r="F16" s="18">
        <v>13.91</v>
      </c>
    </row>
    <row r="17" spans="1:6" ht="12.75">
      <c r="A17" s="8">
        <v>13</v>
      </c>
      <c r="B17" s="9">
        <v>160</v>
      </c>
      <c r="C17" s="16">
        <v>130.8</v>
      </c>
      <c r="D17" s="51">
        <f t="shared" si="0"/>
        <v>0.1308</v>
      </c>
      <c r="E17" s="52">
        <v>16.5</v>
      </c>
      <c r="F17" s="18">
        <v>18.11</v>
      </c>
    </row>
    <row r="18" spans="1:6" ht="12.75">
      <c r="A18" s="8">
        <v>14</v>
      </c>
      <c r="B18" s="9">
        <v>180</v>
      </c>
      <c r="C18" s="16">
        <v>147.2</v>
      </c>
      <c r="D18" s="51">
        <f t="shared" si="0"/>
        <v>0.1472</v>
      </c>
      <c r="E18" s="53">
        <f>(E19+E17)/2</f>
        <v>19.75</v>
      </c>
      <c r="F18" s="18">
        <v>23.83</v>
      </c>
    </row>
    <row r="19" spans="1:6" ht="12.75">
      <c r="A19" s="8">
        <v>15</v>
      </c>
      <c r="B19" s="9">
        <v>200</v>
      </c>
      <c r="C19" s="16">
        <v>163.6</v>
      </c>
      <c r="D19" s="51">
        <f t="shared" si="0"/>
        <v>0.1636</v>
      </c>
      <c r="E19" s="52">
        <v>23</v>
      </c>
      <c r="F19" s="18">
        <v>28.14</v>
      </c>
    </row>
    <row r="20" spans="1:6" ht="12.75">
      <c r="A20" s="8">
        <v>16</v>
      </c>
      <c r="B20" s="9">
        <v>225</v>
      </c>
      <c r="C20" s="16">
        <v>184</v>
      </c>
      <c r="D20" s="51">
        <f t="shared" si="0"/>
        <v>0.184</v>
      </c>
      <c r="E20" s="52">
        <v>28</v>
      </c>
      <c r="F20" s="18">
        <v>35.79</v>
      </c>
    </row>
    <row r="21" spans="1:6" ht="12.75">
      <c r="A21" s="8">
        <v>17</v>
      </c>
      <c r="B21" s="9">
        <v>250</v>
      </c>
      <c r="C21" s="16">
        <v>204.4</v>
      </c>
      <c r="D21" s="51">
        <f t="shared" si="0"/>
        <v>0.2044</v>
      </c>
      <c r="E21" s="52">
        <v>33.5</v>
      </c>
      <c r="F21" s="18">
        <v>43.99</v>
      </c>
    </row>
    <row r="22" spans="1:6" ht="12.75">
      <c r="A22" s="8">
        <v>18</v>
      </c>
      <c r="B22" s="9">
        <v>280</v>
      </c>
      <c r="C22" s="16">
        <v>229</v>
      </c>
      <c r="D22" s="51">
        <f t="shared" si="0"/>
        <v>0.229</v>
      </c>
      <c r="E22" s="52">
        <v>47</v>
      </c>
      <c r="F22" s="18">
        <v>64.48</v>
      </c>
    </row>
    <row r="23" spans="1:6" ht="12.75">
      <c r="A23" s="8">
        <v>19</v>
      </c>
      <c r="B23" s="9">
        <v>315</v>
      </c>
      <c r="C23" s="16">
        <v>257.6</v>
      </c>
      <c r="D23" s="51">
        <f t="shared" si="0"/>
        <v>0.2576</v>
      </c>
      <c r="E23" s="52">
        <v>58</v>
      </c>
      <c r="F23" s="18">
        <v>81.71</v>
      </c>
    </row>
    <row r="24" spans="1:6" ht="12.75">
      <c r="A24" s="8">
        <v>20</v>
      </c>
      <c r="B24" s="9">
        <v>355</v>
      </c>
      <c r="C24" s="16">
        <v>290.4</v>
      </c>
      <c r="D24" s="51">
        <f t="shared" si="0"/>
        <v>0.2904</v>
      </c>
      <c r="E24" s="52">
        <v>72</v>
      </c>
      <c r="F24" s="18">
        <v>103.41</v>
      </c>
    </row>
    <row r="25" spans="1:6" ht="12.75">
      <c r="A25" s="8">
        <v>21</v>
      </c>
      <c r="B25" s="9">
        <v>400</v>
      </c>
      <c r="C25" s="16">
        <v>327.2</v>
      </c>
      <c r="D25" s="51">
        <f t="shared" si="0"/>
        <v>0.3272</v>
      </c>
      <c r="E25" s="52">
        <v>98</v>
      </c>
      <c r="F25" s="18">
        <v>144.65</v>
      </c>
    </row>
    <row r="26" spans="1:6" ht="12.75">
      <c r="A26" s="8">
        <v>22</v>
      </c>
      <c r="B26" s="9">
        <v>450</v>
      </c>
      <c r="C26" s="16">
        <v>368</v>
      </c>
      <c r="D26" s="51">
        <f t="shared" si="0"/>
        <v>0.368</v>
      </c>
      <c r="E26" s="52">
        <v>123</v>
      </c>
      <c r="F26" s="18">
        <v>182.93</v>
      </c>
    </row>
    <row r="27" spans="1:6" ht="12.75">
      <c r="A27" s="8">
        <v>23</v>
      </c>
      <c r="B27" s="9">
        <v>500</v>
      </c>
      <c r="C27" s="16">
        <v>409</v>
      </c>
      <c r="D27" s="51">
        <f t="shared" si="0"/>
        <v>0.409</v>
      </c>
      <c r="E27" s="52">
        <v>145</v>
      </c>
      <c r="F27" s="18">
        <v>225.76</v>
      </c>
    </row>
    <row r="28" spans="1:6" ht="12.75">
      <c r="A28" s="8">
        <v>24</v>
      </c>
      <c r="B28" s="9">
        <v>560</v>
      </c>
      <c r="C28" s="16">
        <v>458</v>
      </c>
      <c r="D28" s="51">
        <f t="shared" si="0"/>
        <v>0.458</v>
      </c>
      <c r="E28" s="52">
        <v>181</v>
      </c>
      <c r="F28" s="18">
        <v>283.34</v>
      </c>
    </row>
    <row r="29" spans="1:6" ht="13.5" thickBot="1">
      <c r="A29" s="29">
        <v>25</v>
      </c>
      <c r="B29" s="30">
        <v>630</v>
      </c>
      <c r="C29" s="31">
        <v>515.4</v>
      </c>
      <c r="D29" s="54">
        <f t="shared" si="0"/>
        <v>0.5154</v>
      </c>
      <c r="E29" s="55">
        <v>230</v>
      </c>
      <c r="F29" s="32">
        <v>358.13</v>
      </c>
    </row>
    <row r="30" ht="13.5" thickTop="1"/>
  </sheetData>
  <mergeCells count="3">
    <mergeCell ref="B3:D3"/>
    <mergeCell ref="E3:F3"/>
    <mergeCell ref="A1:P1"/>
  </mergeCells>
  <printOptions/>
  <pageMargins left="0.75" right="0.75" top="1" bottom="1" header="0.5" footer="0.5"/>
  <pageSetup fitToHeight="1" fitToWidth="1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7109375" style="6" customWidth="1"/>
    <col min="2" max="2" width="10.57421875" style="3" bestFit="1" customWidth="1"/>
    <col min="3" max="3" width="9.7109375" style="3" bestFit="1" customWidth="1"/>
    <col min="4" max="4" width="9.7109375" style="4" bestFit="1" customWidth="1"/>
    <col min="5" max="5" width="10.28125" style="4" bestFit="1" customWidth="1"/>
    <col min="6" max="6" width="9.28125" style="4" bestFit="1" customWidth="1"/>
    <col min="7" max="8" width="9.140625" style="1" customWidth="1"/>
    <col min="9" max="9" width="10.8515625" style="1" bestFit="1" customWidth="1"/>
    <col min="10" max="10" width="9.57421875" style="1" bestFit="1" customWidth="1"/>
    <col min="11" max="16384" width="9.140625" style="1" customWidth="1"/>
  </cols>
  <sheetData>
    <row r="1" spans="1:13" ht="15.7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2:11" ht="12.75">
      <c r="B3" s="60" t="s">
        <v>3</v>
      </c>
      <c r="C3" s="61"/>
      <c r="D3" s="62"/>
      <c r="E3" s="63" t="s">
        <v>7</v>
      </c>
      <c r="F3" s="64"/>
      <c r="J3" s="7" t="s">
        <v>14</v>
      </c>
      <c r="K3" s="7" t="s">
        <v>15</v>
      </c>
    </row>
    <row r="4" spans="1:13" s="5" customFormat="1" ht="40.5" customHeight="1" thickBot="1">
      <c r="A4" s="26" t="s">
        <v>1</v>
      </c>
      <c r="B4" s="27" t="s">
        <v>4</v>
      </c>
      <c r="C4" s="28" t="s">
        <v>5</v>
      </c>
      <c r="D4" s="28" t="s">
        <v>6</v>
      </c>
      <c r="E4" s="28" t="s">
        <v>9</v>
      </c>
      <c r="F4" s="28" t="s">
        <v>8</v>
      </c>
      <c r="H4" s="33" t="s">
        <v>12</v>
      </c>
      <c r="I4" s="33" t="s">
        <v>13</v>
      </c>
      <c r="J4" s="30" t="s">
        <v>10</v>
      </c>
      <c r="K4" s="30" t="s">
        <v>11</v>
      </c>
      <c r="L4" s="33" t="s">
        <v>17</v>
      </c>
      <c r="M4" s="33" t="s">
        <v>19</v>
      </c>
    </row>
    <row r="5" spans="1:13" s="2" customFormat="1" ht="13.5" thickTop="1">
      <c r="A5" s="8">
        <v>1</v>
      </c>
      <c r="B5" s="11">
        <v>110</v>
      </c>
      <c r="C5" s="17">
        <v>90</v>
      </c>
      <c r="D5" s="56">
        <f aca="true" t="shared" si="0" ref="D5:D20">C5/1000</f>
        <v>0.09</v>
      </c>
      <c r="E5" s="58">
        <v>9.5</v>
      </c>
      <c r="F5" s="18">
        <v>8.55</v>
      </c>
      <c r="H5" s="37">
        <f>D5</f>
        <v>0.09</v>
      </c>
      <c r="I5" s="38">
        <f>E5</f>
        <v>9.5</v>
      </c>
      <c r="J5" s="39">
        <f>LOG(H5)</f>
        <v>-1.0457574905606752</v>
      </c>
      <c r="K5" s="39">
        <f>LOG(I5)</f>
        <v>0.9777236052888477</v>
      </c>
      <c r="L5" s="39">
        <f>J5*K5</f>
        <v>-1.0224617839288015</v>
      </c>
      <c r="M5" s="39">
        <f>J5*J5</f>
        <v>1.0936087290637608</v>
      </c>
    </row>
    <row r="6" spans="1:13" s="2" customFormat="1" ht="12.75">
      <c r="A6" s="8">
        <v>2</v>
      </c>
      <c r="B6" s="11">
        <v>125</v>
      </c>
      <c r="C6" s="17">
        <v>102.2</v>
      </c>
      <c r="D6" s="12">
        <f t="shared" si="0"/>
        <v>0.1022</v>
      </c>
      <c r="E6" s="14">
        <v>11</v>
      </c>
      <c r="F6" s="18">
        <v>11.09</v>
      </c>
      <c r="H6" s="34">
        <f aca="true" t="shared" si="1" ref="H6:H20">D6</f>
        <v>0.1022</v>
      </c>
      <c r="I6" s="35">
        <f aca="true" t="shared" si="2" ref="I6:I20">E6</f>
        <v>11</v>
      </c>
      <c r="J6" s="36">
        <f aca="true" t="shared" si="3" ref="J6:J20">LOG(H6)</f>
        <v>-0.990549104201306</v>
      </c>
      <c r="K6" s="36">
        <f aca="true" t="shared" si="4" ref="K6:K20">LOG(I6)</f>
        <v>1.0413926851582251</v>
      </c>
      <c r="L6" s="36">
        <f aca="true" t="shared" si="5" ref="L6:L20">J6*K6</f>
        <v>-1.0315505914052727</v>
      </c>
      <c r="M6" s="36">
        <f aca="true" t="shared" si="6" ref="M6:M20">J6*J6</f>
        <v>0.9811875278340099</v>
      </c>
    </row>
    <row r="7" spans="1:13" ht="12.75">
      <c r="A7" s="8">
        <v>3</v>
      </c>
      <c r="B7" s="9">
        <v>140</v>
      </c>
      <c r="C7" s="16">
        <v>114.4</v>
      </c>
      <c r="D7" s="12">
        <f t="shared" si="0"/>
        <v>0.1144</v>
      </c>
      <c r="E7" s="13">
        <v>14</v>
      </c>
      <c r="F7" s="18">
        <v>13.91</v>
      </c>
      <c r="H7" s="34">
        <f t="shared" si="1"/>
        <v>0.1144</v>
      </c>
      <c r="I7" s="35">
        <f t="shared" si="2"/>
        <v>14</v>
      </c>
      <c r="J7" s="36">
        <f t="shared" si="3"/>
        <v>-0.9415739755429946</v>
      </c>
      <c r="K7" s="36">
        <f t="shared" si="4"/>
        <v>1.146128035678238</v>
      </c>
      <c r="L7" s="36">
        <f t="shared" si="5"/>
        <v>-1.0791643310348418</v>
      </c>
      <c r="M7" s="36">
        <f t="shared" si="6"/>
        <v>0.8865615514198398</v>
      </c>
    </row>
    <row r="8" spans="1:13" ht="12.75">
      <c r="A8" s="8">
        <v>4</v>
      </c>
      <c r="B8" s="9">
        <v>160</v>
      </c>
      <c r="C8" s="16">
        <v>130.8</v>
      </c>
      <c r="D8" s="12">
        <f t="shared" si="0"/>
        <v>0.1308</v>
      </c>
      <c r="E8" s="13">
        <v>16.5</v>
      </c>
      <c r="F8" s="18">
        <v>18.11</v>
      </c>
      <c r="H8" s="34">
        <f t="shared" si="1"/>
        <v>0.1308</v>
      </c>
      <c r="I8" s="35">
        <f t="shared" si="2"/>
        <v>16.5</v>
      </c>
      <c r="J8" s="36">
        <f t="shared" si="3"/>
        <v>-0.8833922560117515</v>
      </c>
      <c r="K8" s="36">
        <f t="shared" si="4"/>
        <v>1.2174839442139063</v>
      </c>
      <c r="L8" s="36">
        <f t="shared" si="5"/>
        <v>-1.075515888137208</v>
      </c>
      <c r="M8" s="36">
        <f t="shared" si="6"/>
        <v>0.7803818779815319</v>
      </c>
    </row>
    <row r="9" spans="1:13" ht="12.75">
      <c r="A9" s="8">
        <v>5</v>
      </c>
      <c r="B9" s="9">
        <v>180</v>
      </c>
      <c r="C9" s="16">
        <v>147.2</v>
      </c>
      <c r="D9" s="12">
        <f t="shared" si="0"/>
        <v>0.1472</v>
      </c>
      <c r="E9" s="15">
        <f>(E10+E8)/2</f>
        <v>19.75</v>
      </c>
      <c r="F9" s="18">
        <v>23.83</v>
      </c>
      <c r="H9" s="34">
        <f t="shared" si="1"/>
        <v>0.1472</v>
      </c>
      <c r="I9" s="35">
        <f t="shared" si="2"/>
        <v>19.75</v>
      </c>
      <c r="J9" s="36">
        <f t="shared" si="3"/>
        <v>-0.83209218999852</v>
      </c>
      <c r="K9" s="36">
        <f t="shared" si="4"/>
        <v>1.295567099962479</v>
      </c>
      <c r="L9" s="36">
        <f t="shared" si="5"/>
        <v>-1.0780312654978106</v>
      </c>
      <c r="M9" s="36">
        <f t="shared" si="6"/>
        <v>0.6923774126565331</v>
      </c>
    </row>
    <row r="10" spans="1:13" ht="12.75">
      <c r="A10" s="8">
        <v>6</v>
      </c>
      <c r="B10" s="9">
        <v>200</v>
      </c>
      <c r="C10" s="16">
        <v>163.6</v>
      </c>
      <c r="D10" s="12">
        <f t="shared" si="0"/>
        <v>0.1636</v>
      </c>
      <c r="E10" s="13">
        <v>23</v>
      </c>
      <c r="F10" s="18">
        <v>28.14</v>
      </c>
      <c r="H10" s="34">
        <f t="shared" si="1"/>
        <v>0.1636</v>
      </c>
      <c r="I10" s="35">
        <f t="shared" si="2"/>
        <v>23</v>
      </c>
      <c r="J10" s="36">
        <f t="shared" si="3"/>
        <v>-0.7862167006646958</v>
      </c>
      <c r="K10" s="36">
        <f t="shared" si="4"/>
        <v>1.3617278360175928</v>
      </c>
      <c r="L10" s="36">
        <f t="shared" si="5"/>
        <v>-1.0706131664370278</v>
      </c>
      <c r="M10" s="36">
        <f t="shared" si="6"/>
        <v>0.61813670040408</v>
      </c>
    </row>
    <row r="11" spans="1:13" ht="12.75">
      <c r="A11" s="8">
        <v>7</v>
      </c>
      <c r="B11" s="9">
        <v>225</v>
      </c>
      <c r="C11" s="16">
        <v>184</v>
      </c>
      <c r="D11" s="12">
        <f t="shared" si="0"/>
        <v>0.184</v>
      </c>
      <c r="E11" s="13">
        <v>28</v>
      </c>
      <c r="F11" s="18">
        <v>35.79</v>
      </c>
      <c r="H11" s="34">
        <f t="shared" si="1"/>
        <v>0.184</v>
      </c>
      <c r="I11" s="35">
        <f t="shared" si="2"/>
        <v>28</v>
      </c>
      <c r="J11" s="36">
        <f t="shared" si="3"/>
        <v>-0.7351821769904635</v>
      </c>
      <c r="K11" s="36">
        <f t="shared" si="4"/>
        <v>1.4471580313422192</v>
      </c>
      <c r="L11" s="36">
        <f t="shared" si="5"/>
        <v>-1.063924791931406</v>
      </c>
      <c r="M11" s="36">
        <f t="shared" si="6"/>
        <v>0.5404928333644372</v>
      </c>
    </row>
    <row r="12" spans="1:13" ht="12.75">
      <c r="A12" s="8">
        <v>8</v>
      </c>
      <c r="B12" s="9">
        <v>250</v>
      </c>
      <c r="C12" s="16">
        <v>204.4</v>
      </c>
      <c r="D12" s="12">
        <f t="shared" si="0"/>
        <v>0.2044</v>
      </c>
      <c r="E12" s="13">
        <v>33.5</v>
      </c>
      <c r="F12" s="18">
        <v>43.99</v>
      </c>
      <c r="H12" s="34">
        <f t="shared" si="1"/>
        <v>0.2044</v>
      </c>
      <c r="I12" s="35">
        <f t="shared" si="2"/>
        <v>33.5</v>
      </c>
      <c r="J12" s="36">
        <f t="shared" si="3"/>
        <v>-0.6895191085373249</v>
      </c>
      <c r="K12" s="36">
        <f t="shared" si="4"/>
        <v>1.5250448070368452</v>
      </c>
      <c r="L12" s="36">
        <f t="shared" si="5"/>
        <v>-1.0515475358275221</v>
      </c>
      <c r="M12" s="36">
        <f t="shared" si="6"/>
        <v>0.47543660103810725</v>
      </c>
    </row>
    <row r="13" spans="1:13" ht="12.75">
      <c r="A13" s="8">
        <v>9</v>
      </c>
      <c r="B13" s="9">
        <v>280</v>
      </c>
      <c r="C13" s="16">
        <v>229</v>
      </c>
      <c r="D13" s="12">
        <f t="shared" si="0"/>
        <v>0.229</v>
      </c>
      <c r="E13" s="13">
        <v>47</v>
      </c>
      <c r="F13" s="18">
        <v>64.48</v>
      </c>
      <c r="H13" s="34">
        <f t="shared" si="1"/>
        <v>0.229</v>
      </c>
      <c r="I13" s="35">
        <f t="shared" si="2"/>
        <v>47</v>
      </c>
      <c r="J13" s="36">
        <f t="shared" si="3"/>
        <v>-0.640164517660112</v>
      </c>
      <c r="K13" s="36">
        <f t="shared" si="4"/>
        <v>1.6720978579357175</v>
      </c>
      <c r="L13" s="36">
        <f t="shared" si="5"/>
        <v>-1.070417718705925</v>
      </c>
      <c r="M13" s="36">
        <f t="shared" si="6"/>
        <v>0.4098106096710038</v>
      </c>
    </row>
    <row r="14" spans="1:13" ht="12.75">
      <c r="A14" s="8">
        <v>10</v>
      </c>
      <c r="B14" s="9">
        <v>315</v>
      </c>
      <c r="C14" s="16">
        <v>257.6</v>
      </c>
      <c r="D14" s="12">
        <f t="shared" si="0"/>
        <v>0.2576</v>
      </c>
      <c r="E14" s="13">
        <v>58</v>
      </c>
      <c r="F14" s="18">
        <v>81.71</v>
      </c>
      <c r="H14" s="34">
        <f t="shared" si="1"/>
        <v>0.2576</v>
      </c>
      <c r="I14" s="35">
        <f t="shared" si="2"/>
        <v>58</v>
      </c>
      <c r="J14" s="36">
        <f t="shared" si="3"/>
        <v>-0.5890541413122256</v>
      </c>
      <c r="K14" s="36">
        <f t="shared" si="4"/>
        <v>1.7634279935629373</v>
      </c>
      <c r="L14" s="36">
        <f t="shared" si="5"/>
        <v>-1.0387545625141568</v>
      </c>
      <c r="M14" s="36">
        <f t="shared" si="6"/>
        <v>0.3469847813970834</v>
      </c>
    </row>
    <row r="15" spans="1:13" ht="12.75">
      <c r="A15" s="8">
        <v>11</v>
      </c>
      <c r="B15" s="9">
        <v>355</v>
      </c>
      <c r="C15" s="16">
        <v>290.4</v>
      </c>
      <c r="D15" s="12">
        <f t="shared" si="0"/>
        <v>0.2904</v>
      </c>
      <c r="E15" s="13">
        <v>72</v>
      </c>
      <c r="F15" s="18">
        <v>103.41</v>
      </c>
      <c r="H15" s="34">
        <f t="shared" si="1"/>
        <v>0.2904</v>
      </c>
      <c r="I15" s="35">
        <f t="shared" si="2"/>
        <v>72</v>
      </c>
      <c r="J15" s="36">
        <f t="shared" si="3"/>
        <v>-0.5370033879719439</v>
      </c>
      <c r="K15" s="36">
        <f t="shared" si="4"/>
        <v>1.8573324964312685</v>
      </c>
      <c r="L15" s="36">
        <f t="shared" si="5"/>
        <v>-0.9973938431739796</v>
      </c>
      <c r="M15" s="36">
        <f t="shared" si="6"/>
        <v>0.2883726386933461</v>
      </c>
    </row>
    <row r="16" spans="1:13" ht="12.75">
      <c r="A16" s="8">
        <v>12</v>
      </c>
      <c r="B16" s="9">
        <v>400</v>
      </c>
      <c r="C16" s="16">
        <v>327.2</v>
      </c>
      <c r="D16" s="12">
        <f t="shared" si="0"/>
        <v>0.3272</v>
      </c>
      <c r="E16" s="13">
        <v>98</v>
      </c>
      <c r="F16" s="18">
        <v>144.65</v>
      </c>
      <c r="H16" s="34">
        <f t="shared" si="1"/>
        <v>0.3272</v>
      </c>
      <c r="I16" s="35">
        <f t="shared" si="2"/>
        <v>98</v>
      </c>
      <c r="J16" s="36">
        <f t="shared" si="3"/>
        <v>-0.48518670500071465</v>
      </c>
      <c r="K16" s="36">
        <f t="shared" si="4"/>
        <v>1.9912260756924949</v>
      </c>
      <c r="L16" s="36">
        <f t="shared" si="5"/>
        <v>-0.9661164185767452</v>
      </c>
      <c r="M16" s="36">
        <f t="shared" si="6"/>
        <v>0.23540613870945049</v>
      </c>
    </row>
    <row r="17" spans="1:13" ht="12.75">
      <c r="A17" s="8">
        <v>13</v>
      </c>
      <c r="B17" s="9">
        <v>450</v>
      </c>
      <c r="C17" s="16">
        <v>368</v>
      </c>
      <c r="D17" s="12">
        <f t="shared" si="0"/>
        <v>0.368</v>
      </c>
      <c r="E17" s="13">
        <v>123</v>
      </c>
      <c r="F17" s="18">
        <v>182.93</v>
      </c>
      <c r="H17" s="34">
        <f t="shared" si="1"/>
        <v>0.368</v>
      </c>
      <c r="I17" s="35">
        <f t="shared" si="2"/>
        <v>123</v>
      </c>
      <c r="J17" s="36">
        <f t="shared" si="3"/>
        <v>-0.43415218132648237</v>
      </c>
      <c r="K17" s="36">
        <f t="shared" si="4"/>
        <v>2.089905111439398</v>
      </c>
      <c r="L17" s="36">
        <f t="shared" si="5"/>
        <v>-0.9073368628967798</v>
      </c>
      <c r="M17" s="36">
        <f t="shared" si="6"/>
        <v>0.18848811655054282</v>
      </c>
    </row>
    <row r="18" spans="1:13" ht="12.75">
      <c r="A18" s="8">
        <v>14</v>
      </c>
      <c r="B18" s="9">
        <v>500</v>
      </c>
      <c r="C18" s="16">
        <v>409</v>
      </c>
      <c r="D18" s="12">
        <f t="shared" si="0"/>
        <v>0.409</v>
      </c>
      <c r="E18" s="13">
        <v>145</v>
      </c>
      <c r="F18" s="18">
        <v>225.76</v>
      </c>
      <c r="H18" s="34">
        <f t="shared" si="1"/>
        <v>0.409</v>
      </c>
      <c r="I18" s="35">
        <f t="shared" si="2"/>
        <v>145</v>
      </c>
      <c r="J18" s="36">
        <f t="shared" si="3"/>
        <v>-0.38827669199265824</v>
      </c>
      <c r="K18" s="36">
        <f t="shared" si="4"/>
        <v>2.161368002234975</v>
      </c>
      <c r="L18" s="36">
        <f t="shared" si="5"/>
        <v>-0.8392088180865764</v>
      </c>
      <c r="M18" s="36">
        <f t="shared" si="6"/>
        <v>0.1507587895447616</v>
      </c>
    </row>
    <row r="19" spans="1:13" ht="12.75">
      <c r="A19" s="8">
        <v>15</v>
      </c>
      <c r="B19" s="9">
        <v>560</v>
      </c>
      <c r="C19" s="16">
        <v>458</v>
      </c>
      <c r="D19" s="12">
        <f t="shared" si="0"/>
        <v>0.458</v>
      </c>
      <c r="E19" s="13">
        <v>181</v>
      </c>
      <c r="F19" s="18">
        <v>283.34</v>
      </c>
      <c r="H19" s="34">
        <f t="shared" si="1"/>
        <v>0.458</v>
      </c>
      <c r="I19" s="35">
        <f t="shared" si="2"/>
        <v>181</v>
      </c>
      <c r="J19" s="36">
        <f t="shared" si="3"/>
        <v>-0.3391345219961308</v>
      </c>
      <c r="K19" s="36">
        <f t="shared" si="4"/>
        <v>2.2576785748691846</v>
      </c>
      <c r="L19" s="36">
        <f t="shared" si="5"/>
        <v>-0.7656567443091667</v>
      </c>
      <c r="M19" s="36">
        <f t="shared" si="6"/>
        <v>0.11501222400954414</v>
      </c>
    </row>
    <row r="20" spans="1:13" ht="13.5" thickBot="1">
      <c r="A20" s="29">
        <v>16</v>
      </c>
      <c r="B20" s="30">
        <v>630</v>
      </c>
      <c r="C20" s="31">
        <v>515.4</v>
      </c>
      <c r="D20" s="57">
        <f t="shared" si="0"/>
        <v>0.5154</v>
      </c>
      <c r="E20" s="59">
        <v>230</v>
      </c>
      <c r="F20" s="32">
        <v>358.13</v>
      </c>
      <c r="H20" s="40">
        <f t="shared" si="1"/>
        <v>0.5154</v>
      </c>
      <c r="I20" s="41">
        <f t="shared" si="2"/>
        <v>230</v>
      </c>
      <c r="J20" s="42">
        <f t="shared" si="3"/>
        <v>-0.2878555857851141</v>
      </c>
      <c r="K20" s="42">
        <f t="shared" si="4"/>
        <v>2.361727836017593</v>
      </c>
      <c r="L20" s="42">
        <f t="shared" si="5"/>
        <v>-0.6798365497018541</v>
      </c>
      <c r="M20" s="42">
        <f t="shared" si="6"/>
        <v>0.0828608382676912</v>
      </c>
    </row>
    <row r="21" spans="9:13" ht="13.5" thickTop="1">
      <c r="I21" s="9" t="s">
        <v>23</v>
      </c>
      <c r="J21" s="43">
        <f>SUM(J5:J20)</f>
        <v>-10.605110735553112</v>
      </c>
      <c r="K21" s="43">
        <f>SUM(K5:K20)</f>
        <v>26.166989992881923</v>
      </c>
      <c r="L21" s="43">
        <f>SUM(L5:L20)</f>
        <v>-15.737530872165072</v>
      </c>
      <c r="M21" s="43">
        <f>SUM(M5:M20)</f>
        <v>7.885877370605725</v>
      </c>
    </row>
    <row r="22" spans="9:13" ht="13.5" thickBot="1">
      <c r="I22" s="30" t="s">
        <v>16</v>
      </c>
      <c r="J22" s="44">
        <f>AVERAGE(J5:J20)</f>
        <v>-0.6628194209720695</v>
      </c>
      <c r="K22" s="44">
        <f>AVERAGE(K5:K20)</f>
        <v>1.6354368745551202</v>
      </c>
      <c r="L22" s="46"/>
      <c r="M22" s="46"/>
    </row>
    <row r="23" spans="2:3" ht="13.5" thickTop="1">
      <c r="B23" s="1"/>
      <c r="C23" s="1"/>
    </row>
    <row r="24" spans="2:10" ht="13.5" thickBot="1">
      <c r="B24" s="1"/>
      <c r="C24" s="1"/>
      <c r="I24" s="66" t="s">
        <v>24</v>
      </c>
      <c r="J24" s="66"/>
    </row>
    <row r="25" spans="2:10" ht="13.5" thickTop="1">
      <c r="B25" s="1"/>
      <c r="C25" s="1"/>
      <c r="I25" s="22" t="s">
        <v>18</v>
      </c>
      <c r="J25" s="22">
        <v>16</v>
      </c>
    </row>
    <row r="26" spans="2:10" ht="15.75">
      <c r="B26" s="1"/>
      <c r="C26"/>
      <c r="I26" s="9" t="s">
        <v>20</v>
      </c>
      <c r="J26" s="45">
        <f>(J25*L21-J21*K21)/(J25*M21-J21*J21)</f>
        <v>1.8753802902396792</v>
      </c>
    </row>
    <row r="27" spans="9:10" ht="15.75">
      <c r="I27" s="9" t="s">
        <v>25</v>
      </c>
      <c r="J27" s="9">
        <f>K22-J26*J22</f>
        <v>2.878475352634216</v>
      </c>
    </row>
    <row r="29" spans="9:10" ht="15" thickBot="1">
      <c r="I29" s="66" t="s">
        <v>22</v>
      </c>
      <c r="J29" s="66"/>
    </row>
    <row r="30" spans="2:10" ht="16.5" thickTop="1">
      <c r="B30"/>
      <c r="I30" s="22" t="s">
        <v>21</v>
      </c>
      <c r="J30" s="48">
        <f>J26</f>
        <v>1.8753802902396792</v>
      </c>
    </row>
    <row r="31" spans="9:10" ht="14.25">
      <c r="I31" s="9" t="s">
        <v>26</v>
      </c>
      <c r="J31" s="47">
        <f>10^J27</f>
        <v>755.9191587007817</v>
      </c>
    </row>
  </sheetData>
  <mergeCells count="5">
    <mergeCell ref="I29:J29"/>
    <mergeCell ref="B3:D3"/>
    <mergeCell ref="E3:F3"/>
    <mergeCell ref="A1:M1"/>
    <mergeCell ref="I24:J24"/>
  </mergeCells>
  <printOptions/>
  <pageMargins left="0.75" right="0.75" top="1" bottom="1" header="0.5" footer="0.5"/>
  <pageSetup fitToHeight="1" fitToWidth="1" orientation="landscape" paperSize="9" r:id="rId4"/>
  <legacyDrawing r:id="rId3"/>
  <oleObjects>
    <oleObject progId="Equation.3" shapeId="926205" r:id="rId1"/>
    <oleObject progId="Equation.3" shapeId="9374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</dc:creator>
  <cp:keywords/>
  <dc:description/>
  <cp:lastModifiedBy>span</cp:lastModifiedBy>
  <cp:lastPrinted>2005-05-07T14:24:54Z</cp:lastPrinted>
  <dcterms:created xsi:type="dcterms:W3CDTF">2004-11-25T15:51:20Z</dcterms:created>
  <dcterms:modified xsi:type="dcterms:W3CDTF">2005-05-28T10:04:11Z</dcterms:modified>
  <cp:category/>
  <cp:version/>
  <cp:contentType/>
  <cp:contentStatus/>
</cp:coreProperties>
</file>